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'Foaie1'!$A$1:$X$49</definedName>
  </definedNames>
  <calcPr fullCalcOnLoad="1"/>
</workbook>
</file>

<file path=xl/sharedStrings.xml><?xml version="1.0" encoding="utf-8"?>
<sst xmlns="http://schemas.openxmlformats.org/spreadsheetml/2006/main" count="67" uniqueCount="67">
  <si>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</si>
  <si>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</si>
  <si>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</si>
  <si>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</si>
  <si>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</si>
  <si>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</si>
  <si>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</si>
  <si>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</si>
  <si>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</si>
  <si>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</si>
  <si>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</si>
  <si>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</si>
  <si>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</si>
  <si>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</si>
  <si>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</si>
  <si>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</si>
  <si>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</si>
  <si>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</si>
  <si>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</si>
  <si>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</si>
  <si>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</si>
  <si>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</si>
  <si>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</si>
  <si>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</si>
  <si>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</si>
  <si>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</si>
  <si>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</si>
  <si>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</si>
  <si>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</si>
  <si>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</si>
  <si>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</si>
  <si>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</si>
  <si>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</si>
  <si>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</si>
  <si>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</si>
  <si>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</si>
  <si>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</si>
  <si>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</si>
  <si>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</si>
  <si>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ACUPUNCTURA PROCENT DIN RECUPERARE</t>
  </si>
  <si>
    <t>10,3%</t>
  </si>
  <si>
    <t>REPARTIZATA CONFORM PUNCTAJELOR PENTRU FURNIZORII DE SERVICII MEDICALE DE MEDICINA FIZICA SI DE REABILITARE</t>
  </si>
  <si>
    <t>BUGET ALOCAT AN  2023</t>
  </si>
  <si>
    <t>VAL PCT PERSONAL APR-IUN 2023</t>
  </si>
  <si>
    <t xml:space="preserve">SC FIZIOTERA CONCEPT SRL </t>
  </si>
  <si>
    <t>SC CENTRUL MEDICAL BUZATU SRL</t>
  </si>
  <si>
    <t>SC SI-DI GRUP SRL</t>
  </si>
  <si>
    <t>TOTAL VALOARE DISPONIBILA IUL-DEC 2023 DIN BUGETUL ALOCAT PENTRU ANUL 2023</t>
  </si>
  <si>
    <t>TOTAL VAL ACUPUNCTURA AN 2023 -PROCENT 10,3% DIN TOTAL BUGET RECUPERARE AN 2023</t>
  </si>
  <si>
    <t>VALOARE ACUPUNCTURA IUL-DEC 2023</t>
  </si>
  <si>
    <t xml:space="preserve">TOTAL VALOARE RECUPERARE FARA ACUPUNCTURA AN 2023 </t>
  </si>
  <si>
    <t>VALOARE RECUPERARE IULIE-DEC 2022</t>
  </si>
  <si>
    <t>VAL PCT APARAT IUL-DEC  2023</t>
  </si>
  <si>
    <t>SITUATIA  SUMELOR AFERENTE PERIOADEI IULIE-DECEMBRIE 2023</t>
  </si>
  <si>
    <t xml:space="preserve">TOTAL VALOARE PERIOADA IULIE-DEC 2023 </t>
  </si>
  <si>
    <t>VALOARE LUNA IULIE 2023</t>
  </si>
  <si>
    <t>VALOARE LUNA AUG 2023</t>
  </si>
  <si>
    <t>VALOARE LUNA SEP 2023</t>
  </si>
  <si>
    <t>VALOARE LUNA OCT 2023</t>
  </si>
  <si>
    <t>VALOARE LUNA NOV 2023</t>
  </si>
  <si>
    <t>VALOARE LUNA DEC 2023</t>
  </si>
  <si>
    <t>VALOARE TRIM III 2023</t>
  </si>
  <si>
    <t>VALOARE TRIM VI 2023</t>
  </si>
  <si>
    <t>TOTAL  VALOARE ALOCATA RECUPERARE SI ACUPUNCTURA IANUARIE-IUNIE 2023</t>
  </si>
  <si>
    <t>VALOARE ALOCATA ACUPUNCTURA  IAN-IUN 2023</t>
  </si>
  <si>
    <t>VAL ALOCTA RECUP IAN-IUNIE 2023</t>
  </si>
  <si>
    <t>TOTAL IUL- DEC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</si>
</sst>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b/>
      <sz val="9"/>
      <name val="Arial"/>
      <family val="2"/>
    </font>
    <font>
      <b/>
      <sz val="12"/>
      <color indexed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9" fillId="1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N47" sqref="N47:N48"/>
    </sheetView>
  </sheetViews>
  <sheetFormatPr defaultColWidth="9.140625" defaultRowHeight="12.75"/>
  <cols>
    <col min="1" max="1" width="4.00390625" style="15" customWidth="1"/>
    <col min="2" max="2" width="25.28125" style="23" customWidth="1"/>
    <col min="3" max="3" width="14.140625" style="6" customWidth="1"/>
    <col min="4" max="4" width="12.7109375" style="6" customWidth="1"/>
    <col min="5" max="5" width="10.421875" style="6" customWidth="1"/>
    <col min="6" max="6" width="6.28125" style="6" customWidth="1"/>
    <col min="7" max="7" width="10.57421875" style="6" customWidth="1"/>
    <col min="8" max="8" width="9.8515625" style="6" customWidth="1"/>
    <col min="9" max="9" width="7.00390625" style="6" customWidth="1"/>
    <col min="10" max="10" width="10.8515625" style="6" customWidth="1"/>
    <col min="11" max="11" width="9.8515625" style="15" customWidth="1"/>
    <col min="12" max="12" width="10.421875" style="6" customWidth="1"/>
    <col min="13" max="13" width="11.8515625" style="6" customWidth="1"/>
    <col min="14" max="15" width="12.28125" style="6" customWidth="1"/>
    <col min="16" max="16" width="10.421875" style="6" customWidth="1"/>
    <col min="17" max="17" width="10.7109375" style="6" customWidth="1"/>
    <col min="18" max="18" width="10.28125" style="6" customWidth="1"/>
    <col min="19" max="19" width="11.7109375" style="6" customWidth="1"/>
    <col min="20" max="20" width="10.28125" style="6" customWidth="1"/>
    <col min="21" max="21" width="10.8515625" style="6" customWidth="1"/>
    <col min="22" max="22" width="10.28125" style="6" customWidth="1"/>
    <col min="23" max="23" width="11.57421875" style="6" customWidth="1"/>
    <col min="24" max="24" width="12.28125" style="6" customWidth="1"/>
    <col min="25" max="16384" width="9.140625" style="6" customWidth="1"/>
  </cols>
  <sheetData>
    <row r="1" spans="1:15" ht="14.25">
      <c r="A1" s="6"/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</row>
    <row r="2" spans="1:11" ht="18">
      <c r="A2" s="12"/>
      <c r="B2" s="6"/>
      <c r="F2" s="13"/>
      <c r="K2" s="6"/>
    </row>
    <row r="3" spans="1:11" ht="18">
      <c r="A3" s="6"/>
      <c r="B3" s="6"/>
      <c r="C3" s="13" t="s">
        <v>53</v>
      </c>
      <c r="D3" s="12"/>
      <c r="E3" s="12"/>
      <c r="H3" s="12"/>
      <c r="K3" s="6"/>
    </row>
    <row r="4" spans="1:11" ht="18">
      <c r="A4" s="6"/>
      <c r="B4" s="13" t="s">
        <v>41</v>
      </c>
      <c r="H4" s="12"/>
      <c r="K4" s="6"/>
    </row>
    <row r="5" spans="1:15" ht="18">
      <c r="A5" s="12"/>
      <c r="B5" s="24"/>
      <c r="C5" s="13"/>
      <c r="D5" s="15"/>
      <c r="E5" s="15"/>
      <c r="F5" s="15"/>
      <c r="G5" s="15"/>
      <c r="H5" s="12"/>
      <c r="I5" s="12"/>
      <c r="K5" s="6"/>
      <c r="O5" s="18"/>
    </row>
    <row r="6" spans="1:24" ht="87.75" customHeight="1">
      <c r="A6" s="16" t="s">
        <v>5</v>
      </c>
      <c r="B6" s="25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2" t="s">
        <v>54</v>
      </c>
      <c r="P6" s="39" t="s">
        <v>55</v>
      </c>
      <c r="Q6" s="39" t="s">
        <v>56</v>
      </c>
      <c r="R6" s="39" t="s">
        <v>57</v>
      </c>
      <c r="S6" s="39" t="s">
        <v>61</v>
      </c>
      <c r="T6" s="39" t="s">
        <v>58</v>
      </c>
      <c r="U6" s="39" t="s">
        <v>59</v>
      </c>
      <c r="V6" s="39" t="s">
        <v>60</v>
      </c>
      <c r="W6" s="39" t="s">
        <v>62</v>
      </c>
      <c r="X6" s="39" t="s">
        <v>66</v>
      </c>
    </row>
    <row r="7" spans="1:24" s="15" customFormat="1" ht="29.25" customHeight="1">
      <c r="A7" s="2">
        <v>1</v>
      </c>
      <c r="B7" s="2" t="s">
        <v>12</v>
      </c>
      <c r="C7" s="1">
        <v>213</v>
      </c>
      <c r="D7" s="1">
        <v>89</v>
      </c>
      <c r="E7" s="1">
        <v>80</v>
      </c>
      <c r="F7" s="14">
        <f aca="true" t="shared" si="0" ref="F7:F15">E7/D7</f>
        <v>0.898876404494382</v>
      </c>
      <c r="G7" s="14">
        <f>C7*F7</f>
        <v>191.46067415730337</v>
      </c>
      <c r="H7" s="1">
        <v>60</v>
      </c>
      <c r="I7" s="1">
        <v>0</v>
      </c>
      <c r="J7" s="14">
        <f>G7+H7+I7</f>
        <v>251.46067415730337</v>
      </c>
      <c r="K7" s="1">
        <f>115+2</f>
        <v>117</v>
      </c>
      <c r="L7" s="14">
        <f aca="true" t="shared" si="1" ref="L7:L31">J7+K7</f>
        <v>368.4606741573034</v>
      </c>
      <c r="M7" s="43">
        <f>J7*$D$47</f>
        <v>94310.38860416302</v>
      </c>
      <c r="N7" s="43">
        <f>K7*$D$49</f>
        <v>174138.42032296266</v>
      </c>
      <c r="O7" s="43">
        <f>M7+N7</f>
        <v>268448.80892712565</v>
      </c>
      <c r="P7" s="43">
        <v>44741.65</v>
      </c>
      <c r="Q7" s="43">
        <v>44741.65</v>
      </c>
      <c r="R7" s="43">
        <v>44741.65</v>
      </c>
      <c r="S7" s="43">
        <f>P7+Q7+R7</f>
        <v>134224.95</v>
      </c>
      <c r="T7" s="43">
        <v>44741.65</v>
      </c>
      <c r="U7" s="43">
        <v>44741.65</v>
      </c>
      <c r="V7" s="43">
        <v>44740.56</v>
      </c>
      <c r="W7" s="43">
        <f>T7+U7+V7</f>
        <v>134223.86</v>
      </c>
      <c r="X7" s="43">
        <v>268448.8095440178</v>
      </c>
    </row>
    <row r="8" spans="1:24" s="15" customFormat="1" ht="24.75" customHeight="1">
      <c r="A8" s="2">
        <v>2</v>
      </c>
      <c r="B8" s="2" t="s">
        <v>14</v>
      </c>
      <c r="C8" s="1">
        <v>151</v>
      </c>
      <c r="D8" s="1">
        <v>44</v>
      </c>
      <c r="E8" s="1">
        <v>40</v>
      </c>
      <c r="F8" s="14">
        <f t="shared" si="0"/>
        <v>0.9090909090909091</v>
      </c>
      <c r="G8" s="14">
        <f>C8*F8</f>
        <v>137.27272727272728</v>
      </c>
      <c r="H8" s="1">
        <v>40</v>
      </c>
      <c r="I8" s="1">
        <v>0</v>
      </c>
      <c r="J8" s="14">
        <f>G8+H8+I8</f>
        <v>177.27272727272728</v>
      </c>
      <c r="K8" s="1">
        <f>45+2</f>
        <v>47</v>
      </c>
      <c r="L8" s="14">
        <f t="shared" si="1"/>
        <v>224.27272727272728</v>
      </c>
      <c r="M8" s="43">
        <f aca="true" t="shared" si="2" ref="M8:M31">J8*$D$47</f>
        <v>66486.18060871107</v>
      </c>
      <c r="N8" s="43">
        <f aca="true" t="shared" si="3" ref="N8:N31">K8*$D$49</f>
        <v>69953.04064255765</v>
      </c>
      <c r="O8" s="43">
        <f aca="true" t="shared" si="4" ref="O8:O31">M8+N8</f>
        <v>136439.22125126873</v>
      </c>
      <c r="P8" s="43">
        <v>22739.96</v>
      </c>
      <c r="Q8" s="43">
        <v>22739.96</v>
      </c>
      <c r="R8" s="43">
        <v>22739.96</v>
      </c>
      <c r="S8" s="43">
        <f aca="true" t="shared" si="5" ref="S8:S31">P8+Q8+R8</f>
        <v>68219.88</v>
      </c>
      <c r="T8" s="43">
        <v>22739.96</v>
      </c>
      <c r="U8" s="43">
        <v>22739.96</v>
      </c>
      <c r="V8" s="43">
        <v>22739.41</v>
      </c>
      <c r="W8" s="43">
        <f aca="true" t="shared" si="6" ref="W8:W31">T8+U8+V8</f>
        <v>68219.33</v>
      </c>
      <c r="X8" s="43">
        <v>136439.21503142046</v>
      </c>
    </row>
    <row r="9" spans="1:24" s="15" customFormat="1" ht="44.25" customHeight="1">
      <c r="A9" s="2">
        <v>3</v>
      </c>
      <c r="B9" s="2" t="s">
        <v>1</v>
      </c>
      <c r="C9" s="1">
        <v>175</v>
      </c>
      <c r="D9" s="1">
        <v>53</v>
      </c>
      <c r="E9" s="1">
        <v>44</v>
      </c>
      <c r="F9" s="14">
        <f t="shared" si="0"/>
        <v>0.8301886792452831</v>
      </c>
      <c r="G9" s="14">
        <f aca="true" t="shared" si="7" ref="G9:G15">C9*F9</f>
        <v>145.28301886792454</v>
      </c>
      <c r="H9" s="1">
        <v>60</v>
      </c>
      <c r="I9" s="1">
        <v>16</v>
      </c>
      <c r="J9" s="14">
        <f>G9+H9+I9</f>
        <v>221.28301886792454</v>
      </c>
      <c r="K9" s="1">
        <f>67.5+2</f>
        <v>69.5</v>
      </c>
      <c r="L9" s="14">
        <f t="shared" si="1"/>
        <v>290.7830188679245</v>
      </c>
      <c r="M9" s="43">
        <f t="shared" si="2"/>
        <v>82992.25145591289</v>
      </c>
      <c r="N9" s="43">
        <f t="shared" si="3"/>
        <v>103441.19839697356</v>
      </c>
      <c r="O9" s="43">
        <f t="shared" si="4"/>
        <v>186433.44985288644</v>
      </c>
      <c r="P9" s="43">
        <v>31072.37</v>
      </c>
      <c r="Q9" s="43">
        <v>31072.37</v>
      </c>
      <c r="R9" s="43">
        <v>31072.37</v>
      </c>
      <c r="S9" s="43">
        <f t="shared" si="5"/>
        <v>93217.11</v>
      </c>
      <c r="T9" s="43">
        <v>31072.37</v>
      </c>
      <c r="U9" s="43">
        <v>31072.37</v>
      </c>
      <c r="V9" s="43">
        <v>31071.61</v>
      </c>
      <c r="W9" s="43">
        <f t="shared" si="6"/>
        <v>93216.35</v>
      </c>
      <c r="X9" s="43">
        <v>186438.4555452384</v>
      </c>
    </row>
    <row r="10" spans="1:24" s="15" customFormat="1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4">
        <f t="shared" si="0"/>
        <v>0.8695652173913043</v>
      </c>
      <c r="G10" s="14">
        <f t="shared" si="7"/>
        <v>46.95652173913043</v>
      </c>
      <c r="H10" s="1">
        <v>60</v>
      </c>
      <c r="I10" s="1">
        <v>0</v>
      </c>
      <c r="J10" s="14">
        <f>G10+H10+I10</f>
        <v>106.95652173913044</v>
      </c>
      <c r="K10" s="1">
        <f>25+2</f>
        <v>27</v>
      </c>
      <c r="L10" s="14">
        <f t="shared" si="1"/>
        <v>133.95652173913044</v>
      </c>
      <c r="M10" s="43">
        <f t="shared" si="2"/>
        <v>40114.07017328253</v>
      </c>
      <c r="N10" s="43">
        <f t="shared" si="3"/>
        <v>40185.78930529908</v>
      </c>
      <c r="O10" s="43">
        <f t="shared" si="4"/>
        <v>80299.85947858161</v>
      </c>
      <c r="P10" s="43">
        <v>13383.36</v>
      </c>
      <c r="Q10" s="43">
        <v>13383.36</v>
      </c>
      <c r="R10" s="43">
        <v>13383.36</v>
      </c>
      <c r="S10" s="43">
        <f t="shared" si="5"/>
        <v>40150.08</v>
      </c>
      <c r="T10" s="43">
        <v>13383.36</v>
      </c>
      <c r="U10" s="43">
        <v>13383.36</v>
      </c>
      <c r="V10" s="43">
        <v>13383.05</v>
      </c>
      <c r="W10" s="43">
        <f t="shared" si="6"/>
        <v>40149.770000000004</v>
      </c>
      <c r="X10" s="43">
        <v>80299.85847900421</v>
      </c>
    </row>
    <row r="11" spans="1:24" s="15" customFormat="1" ht="24.75" customHeight="1">
      <c r="A11" s="2">
        <v>5</v>
      </c>
      <c r="B11" s="2" t="s">
        <v>24</v>
      </c>
      <c r="C11" s="1">
        <v>180</v>
      </c>
      <c r="D11" s="1">
        <v>45</v>
      </c>
      <c r="E11" s="1">
        <v>30</v>
      </c>
      <c r="F11" s="14">
        <f t="shared" si="0"/>
        <v>0.6666666666666666</v>
      </c>
      <c r="G11" s="14">
        <f t="shared" si="7"/>
        <v>120</v>
      </c>
      <c r="H11" s="1">
        <v>60</v>
      </c>
      <c r="I11" s="1">
        <v>0</v>
      </c>
      <c r="J11" s="14">
        <f>G11+H11+I11</f>
        <v>180</v>
      </c>
      <c r="K11" s="1">
        <f>42.5+2</f>
        <v>44.5</v>
      </c>
      <c r="L11" s="14">
        <f>J11+K11</f>
        <v>224.5</v>
      </c>
      <c r="M11" s="43">
        <f t="shared" si="2"/>
        <v>67509.04492576816</v>
      </c>
      <c r="N11" s="43">
        <f t="shared" si="3"/>
        <v>66232.13422540034</v>
      </c>
      <c r="O11" s="43">
        <f t="shared" si="4"/>
        <v>133741.1791511685</v>
      </c>
      <c r="P11" s="43">
        <v>22290.29</v>
      </c>
      <c r="Q11" s="43">
        <v>22290.29</v>
      </c>
      <c r="R11" s="43">
        <v>22290.29</v>
      </c>
      <c r="S11" s="43">
        <f t="shared" si="5"/>
        <v>66870.87</v>
      </c>
      <c r="T11" s="43">
        <v>22290.29</v>
      </c>
      <c r="U11" s="43">
        <v>22290.29</v>
      </c>
      <c r="V11" s="43">
        <v>22289.74</v>
      </c>
      <c r="W11" s="43">
        <f t="shared" si="6"/>
        <v>66870.32</v>
      </c>
      <c r="X11" s="43">
        <v>133750.18401403088</v>
      </c>
    </row>
    <row r="12" spans="1:24" s="15" customFormat="1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4">
        <f t="shared" si="0"/>
        <v>0.625</v>
      </c>
      <c r="G12" s="14">
        <f t="shared" si="7"/>
        <v>77.5</v>
      </c>
      <c r="H12" s="1">
        <v>40</v>
      </c>
      <c r="I12" s="1">
        <v>0</v>
      </c>
      <c r="J12" s="14">
        <f aca="true" t="shared" si="8" ref="J12:J22">G12+H12+I12</f>
        <v>117.5</v>
      </c>
      <c r="K12" s="1">
        <f>40+5</f>
        <v>45</v>
      </c>
      <c r="L12" s="14">
        <f t="shared" si="1"/>
        <v>162.5</v>
      </c>
      <c r="M12" s="43">
        <f t="shared" si="2"/>
        <v>44068.4043265431</v>
      </c>
      <c r="N12" s="43">
        <f t="shared" si="3"/>
        <v>66976.3155088318</v>
      </c>
      <c r="O12" s="43">
        <f t="shared" si="4"/>
        <v>111044.71983537491</v>
      </c>
      <c r="P12" s="43">
        <v>18507.53</v>
      </c>
      <c r="Q12" s="43">
        <v>18507.53</v>
      </c>
      <c r="R12" s="43">
        <v>18507.53</v>
      </c>
      <c r="S12" s="43">
        <f t="shared" si="5"/>
        <v>55522.59</v>
      </c>
      <c r="T12" s="43">
        <v>18507.53</v>
      </c>
      <c r="U12" s="43">
        <v>18507.53</v>
      </c>
      <c r="V12" s="43">
        <v>18507.07</v>
      </c>
      <c r="W12" s="43">
        <f t="shared" si="6"/>
        <v>55522.13</v>
      </c>
      <c r="X12" s="43">
        <v>111044.71686511661</v>
      </c>
    </row>
    <row r="13" spans="1:24" s="15" customFormat="1" ht="24.75" customHeight="1">
      <c r="A13" s="2">
        <v>7</v>
      </c>
      <c r="B13" s="2" t="s">
        <v>16</v>
      </c>
      <c r="C13" s="1">
        <v>88</v>
      </c>
      <c r="D13" s="1">
        <v>40</v>
      </c>
      <c r="E13" s="1">
        <v>20</v>
      </c>
      <c r="F13" s="14">
        <f t="shared" si="0"/>
        <v>0.5</v>
      </c>
      <c r="G13" s="14">
        <f t="shared" si="7"/>
        <v>44</v>
      </c>
      <c r="H13" s="1">
        <v>40</v>
      </c>
      <c r="I13" s="1">
        <v>0</v>
      </c>
      <c r="J13" s="14">
        <f t="shared" si="8"/>
        <v>84</v>
      </c>
      <c r="K13" s="1">
        <f>25+2</f>
        <v>27</v>
      </c>
      <c r="L13" s="14">
        <f t="shared" si="1"/>
        <v>111</v>
      </c>
      <c r="M13" s="43">
        <f t="shared" si="2"/>
        <v>31504.220965358476</v>
      </c>
      <c r="N13" s="43">
        <f t="shared" si="3"/>
        <v>40185.78930529908</v>
      </c>
      <c r="O13" s="43">
        <f t="shared" si="4"/>
        <v>71690.01027065756</v>
      </c>
      <c r="P13" s="43">
        <v>11948.38</v>
      </c>
      <c r="Q13" s="43">
        <v>11948.38</v>
      </c>
      <c r="R13" s="43">
        <v>11948.38</v>
      </c>
      <c r="S13" s="43">
        <f t="shared" si="5"/>
        <v>35845.14</v>
      </c>
      <c r="T13" s="43">
        <v>11948.38</v>
      </c>
      <c r="U13" s="43">
        <v>11948.38</v>
      </c>
      <c r="V13" s="43">
        <v>11948.1</v>
      </c>
      <c r="W13" s="43">
        <f t="shared" si="6"/>
        <v>35844.86</v>
      </c>
      <c r="X13" s="43">
        <v>71690.00709314222</v>
      </c>
    </row>
    <row r="14" spans="1:24" s="15" customFormat="1" ht="24.75" customHeight="1">
      <c r="A14" s="2">
        <v>8</v>
      </c>
      <c r="B14" s="2" t="s">
        <v>22</v>
      </c>
      <c r="C14" s="1">
        <v>50</v>
      </c>
      <c r="D14" s="1">
        <v>15</v>
      </c>
      <c r="E14" s="1">
        <v>25</v>
      </c>
      <c r="F14" s="14">
        <f t="shared" si="0"/>
        <v>1.6666666666666667</v>
      </c>
      <c r="G14" s="14">
        <f>C14</f>
        <v>50</v>
      </c>
      <c r="H14" s="1">
        <v>60</v>
      </c>
      <c r="I14" s="1">
        <v>0</v>
      </c>
      <c r="J14" s="14">
        <f>G14+H14+I14</f>
        <v>110</v>
      </c>
      <c r="K14" s="1">
        <f>32.5+4.28</f>
        <v>36.78</v>
      </c>
      <c r="L14" s="14">
        <f>J14+K14</f>
        <v>146.78</v>
      </c>
      <c r="M14" s="43">
        <f t="shared" si="2"/>
        <v>41255.527454636096</v>
      </c>
      <c r="N14" s="43">
        <f t="shared" si="3"/>
        <v>54741.97520921852</v>
      </c>
      <c r="O14" s="43">
        <f t="shared" si="4"/>
        <v>95997.50266385463</v>
      </c>
      <c r="P14" s="43">
        <v>15999.65</v>
      </c>
      <c r="Q14" s="43">
        <v>15999.65</v>
      </c>
      <c r="R14" s="43">
        <v>15999.65</v>
      </c>
      <c r="S14" s="43">
        <f t="shared" si="5"/>
        <v>47998.95</v>
      </c>
      <c r="T14" s="43">
        <v>15999.65</v>
      </c>
      <c r="U14" s="43">
        <v>15999.65</v>
      </c>
      <c r="V14" s="43">
        <v>15999.26</v>
      </c>
      <c r="W14" s="43">
        <f t="shared" si="6"/>
        <v>47998.56</v>
      </c>
      <c r="X14" s="43">
        <v>95997.50744772782</v>
      </c>
    </row>
    <row r="15" spans="1:24" s="15" customFormat="1" ht="30.75" customHeight="1">
      <c r="A15" s="2">
        <v>9</v>
      </c>
      <c r="B15" s="2" t="s">
        <v>21</v>
      </c>
      <c r="C15" s="1">
        <v>80</v>
      </c>
      <c r="D15" s="1">
        <v>20</v>
      </c>
      <c r="E15" s="1">
        <v>20</v>
      </c>
      <c r="F15" s="14">
        <f t="shared" si="0"/>
        <v>1</v>
      </c>
      <c r="G15" s="14">
        <f t="shared" si="7"/>
        <v>80</v>
      </c>
      <c r="H15" s="1">
        <v>60</v>
      </c>
      <c r="I15" s="1">
        <v>0</v>
      </c>
      <c r="J15" s="14">
        <f t="shared" si="8"/>
        <v>140</v>
      </c>
      <c r="K15" s="1">
        <f>27.5+2</f>
        <v>29.5</v>
      </c>
      <c r="L15" s="14">
        <f>J15+K15</f>
        <v>169.5</v>
      </c>
      <c r="M15" s="43">
        <f t="shared" si="2"/>
        <v>52507.03494226412</v>
      </c>
      <c r="N15" s="43">
        <f t="shared" si="3"/>
        <v>43906.6957224564</v>
      </c>
      <c r="O15" s="43">
        <f t="shared" si="4"/>
        <v>96413.73066472053</v>
      </c>
      <c r="P15" s="43">
        <v>16069.02</v>
      </c>
      <c r="Q15" s="43">
        <v>16069.02</v>
      </c>
      <c r="R15" s="43">
        <v>16069.02</v>
      </c>
      <c r="S15" s="43">
        <f t="shared" si="5"/>
        <v>48207.06</v>
      </c>
      <c r="T15" s="43">
        <v>16069.02</v>
      </c>
      <c r="U15" s="43">
        <v>16069.02</v>
      </c>
      <c r="V15" s="43">
        <v>16068.63</v>
      </c>
      <c r="W15" s="43">
        <f t="shared" si="6"/>
        <v>48206.67</v>
      </c>
      <c r="X15" s="43">
        <v>96413.73067787642</v>
      </c>
    </row>
    <row r="16" spans="1:24" s="15" customFormat="1" ht="35.25" customHeight="1">
      <c r="A16" s="2">
        <v>10</v>
      </c>
      <c r="B16" s="2" t="s">
        <v>23</v>
      </c>
      <c r="C16" s="1">
        <v>184</v>
      </c>
      <c r="D16" s="1">
        <v>42</v>
      </c>
      <c r="E16" s="1">
        <v>42.14</v>
      </c>
      <c r="F16" s="14">
        <f>E16/D16</f>
        <v>1.0033333333333334</v>
      </c>
      <c r="G16" s="14">
        <f>C16</f>
        <v>184</v>
      </c>
      <c r="H16" s="1">
        <v>40</v>
      </c>
      <c r="I16" s="1">
        <v>0</v>
      </c>
      <c r="J16" s="14">
        <f>G16+H16+I16</f>
        <v>224</v>
      </c>
      <c r="K16" s="1">
        <f>58.21+2</f>
        <v>60.21</v>
      </c>
      <c r="L16" s="14">
        <f>J16+K16</f>
        <v>284.21</v>
      </c>
      <c r="M16" s="43">
        <f t="shared" si="2"/>
        <v>84011.2559076226</v>
      </c>
      <c r="N16" s="43">
        <f t="shared" si="3"/>
        <v>89614.31015081695</v>
      </c>
      <c r="O16" s="43">
        <f t="shared" si="4"/>
        <v>173625.56605843955</v>
      </c>
      <c r="P16" s="43">
        <v>28937.71</v>
      </c>
      <c r="Q16" s="43">
        <v>28937.71</v>
      </c>
      <c r="R16" s="43">
        <v>28937.71</v>
      </c>
      <c r="S16" s="43">
        <f t="shared" si="5"/>
        <v>86813.13</v>
      </c>
      <c r="T16" s="43">
        <v>28937.71</v>
      </c>
      <c r="U16" s="43">
        <v>28937.71</v>
      </c>
      <c r="V16" s="43">
        <v>28937.01</v>
      </c>
      <c r="W16" s="43">
        <f t="shared" si="6"/>
        <v>86812.43</v>
      </c>
      <c r="X16" s="43">
        <v>173625.5636168901</v>
      </c>
    </row>
    <row r="17" spans="1:24" s="15" customFormat="1" ht="57.75" customHeight="1">
      <c r="A17" s="2">
        <v>11</v>
      </c>
      <c r="B17" s="2" t="s">
        <v>19</v>
      </c>
      <c r="C17" s="1">
        <v>60</v>
      </c>
      <c r="D17" s="1">
        <v>18</v>
      </c>
      <c r="E17" s="1">
        <f>30-10</f>
        <v>20</v>
      </c>
      <c r="F17" s="14">
        <f aca="true" t="shared" si="9" ref="F17:F31">E17/D17</f>
        <v>1.1111111111111112</v>
      </c>
      <c r="G17" s="14">
        <f>C17</f>
        <v>60</v>
      </c>
      <c r="H17" s="1">
        <v>10</v>
      </c>
      <c r="I17" s="1">
        <v>0</v>
      </c>
      <c r="J17" s="14">
        <f t="shared" si="8"/>
        <v>70</v>
      </c>
      <c r="K17" s="1">
        <f>25+2</f>
        <v>27</v>
      </c>
      <c r="L17" s="14">
        <f>J17+K17</f>
        <v>97</v>
      </c>
      <c r="M17" s="43">
        <f t="shared" si="2"/>
        <v>26253.51747113206</v>
      </c>
      <c r="N17" s="43">
        <f t="shared" si="3"/>
        <v>40185.78930529908</v>
      </c>
      <c r="O17" s="43">
        <f t="shared" si="4"/>
        <v>66439.30677643114</v>
      </c>
      <c r="P17" s="43">
        <v>11073.26</v>
      </c>
      <c r="Q17" s="43">
        <v>11073.26</v>
      </c>
      <c r="R17" s="43">
        <v>11073.26</v>
      </c>
      <c r="S17" s="43">
        <f t="shared" si="5"/>
        <v>33219.78</v>
      </c>
      <c r="T17" s="43">
        <v>11073.26</v>
      </c>
      <c r="U17" s="43">
        <v>11073.26</v>
      </c>
      <c r="V17" s="43">
        <v>11073</v>
      </c>
      <c r="W17" s="43">
        <f t="shared" si="6"/>
        <v>33219.520000000004</v>
      </c>
      <c r="X17" s="43">
        <v>66439.30549040064</v>
      </c>
    </row>
    <row r="18" spans="1:24" s="15" customFormat="1" ht="51.75" customHeight="1">
      <c r="A18" s="2">
        <v>12</v>
      </c>
      <c r="B18" s="2" t="s">
        <v>26</v>
      </c>
      <c r="C18" s="1">
        <v>191</v>
      </c>
      <c r="D18" s="1">
        <v>65</v>
      </c>
      <c r="E18" s="1">
        <v>210</v>
      </c>
      <c r="F18" s="14">
        <f t="shared" si="9"/>
        <v>3.230769230769231</v>
      </c>
      <c r="G18" s="14">
        <f>C18</f>
        <v>191</v>
      </c>
      <c r="H18" s="1">
        <v>40</v>
      </c>
      <c r="I18" s="1">
        <v>0</v>
      </c>
      <c r="J18" s="14">
        <f t="shared" si="8"/>
        <v>231</v>
      </c>
      <c r="K18" s="1">
        <f>220+4.29</f>
        <v>224.29</v>
      </c>
      <c r="L18" s="14">
        <f>J18+K18</f>
        <v>455.28999999999996</v>
      </c>
      <c r="M18" s="43">
        <f t="shared" si="2"/>
        <v>86636.60765473581</v>
      </c>
      <c r="N18" s="43">
        <f t="shared" si="3"/>
        <v>333824.8401216863</v>
      </c>
      <c r="O18" s="43">
        <f t="shared" si="4"/>
        <v>420461.4477764221</v>
      </c>
      <c r="P18" s="43">
        <v>70077.19</v>
      </c>
      <c r="Q18" s="43">
        <v>70077.19</v>
      </c>
      <c r="R18" s="43">
        <v>70077.19</v>
      </c>
      <c r="S18" s="43">
        <f t="shared" si="5"/>
        <v>210231.57</v>
      </c>
      <c r="T18" s="43">
        <v>70077.19</v>
      </c>
      <c r="U18" s="43">
        <v>70077.19</v>
      </c>
      <c r="V18" s="43">
        <v>70075.49</v>
      </c>
      <c r="W18" s="43">
        <f t="shared" si="6"/>
        <v>210229.87</v>
      </c>
      <c r="X18" s="43">
        <v>420461.4448469919</v>
      </c>
    </row>
    <row r="19" spans="1:24" s="15" customFormat="1" ht="24.75" customHeight="1">
      <c r="A19" s="2">
        <v>13</v>
      </c>
      <c r="B19" s="2" t="s">
        <v>2</v>
      </c>
      <c r="C19" s="1">
        <v>256</v>
      </c>
      <c r="D19" s="1">
        <v>76</v>
      </c>
      <c r="E19" s="1">
        <v>61.5</v>
      </c>
      <c r="F19" s="14">
        <f t="shared" si="9"/>
        <v>0.8092105263157895</v>
      </c>
      <c r="G19" s="14">
        <f>C19*F19</f>
        <v>207.1578947368421</v>
      </c>
      <c r="H19" s="1">
        <f>60</f>
        <v>60</v>
      </c>
      <c r="I19" s="1">
        <f>40</f>
        <v>40</v>
      </c>
      <c r="J19" s="14">
        <f t="shared" si="8"/>
        <v>307.1578947368421</v>
      </c>
      <c r="K19" s="1">
        <f>75+4.11</f>
        <v>79.11</v>
      </c>
      <c r="L19" s="14">
        <f t="shared" si="1"/>
        <v>386.2678947368421</v>
      </c>
      <c r="M19" s="43">
        <f t="shared" si="2"/>
        <v>115199.64508385466</v>
      </c>
      <c r="N19" s="43">
        <f t="shared" si="3"/>
        <v>117744.3626645263</v>
      </c>
      <c r="O19" s="43">
        <f t="shared" si="4"/>
        <v>232944.00774838094</v>
      </c>
      <c r="P19" s="43">
        <v>38824.16</v>
      </c>
      <c r="Q19" s="43">
        <v>38824.16</v>
      </c>
      <c r="R19" s="43">
        <v>38824.16</v>
      </c>
      <c r="S19" s="43">
        <f t="shared" si="5"/>
        <v>116472.48000000001</v>
      </c>
      <c r="T19" s="43">
        <v>38824.16</v>
      </c>
      <c r="U19" s="43">
        <v>38824.16</v>
      </c>
      <c r="V19" s="43">
        <v>38823.21</v>
      </c>
      <c r="W19" s="43">
        <f t="shared" si="6"/>
        <v>116471.53</v>
      </c>
      <c r="X19" s="43">
        <v>232944.00777663407</v>
      </c>
    </row>
    <row r="20" spans="1:24" s="15" customFormat="1" ht="24.75" customHeight="1">
      <c r="A20" s="2">
        <v>14</v>
      </c>
      <c r="B20" s="2" t="s">
        <v>32</v>
      </c>
      <c r="C20" s="1">
        <v>160</v>
      </c>
      <c r="D20" s="1">
        <v>49</v>
      </c>
      <c r="E20" s="1">
        <v>45</v>
      </c>
      <c r="F20" s="14">
        <f t="shared" si="9"/>
        <v>0.9183673469387755</v>
      </c>
      <c r="G20" s="14">
        <f>C20*F20</f>
        <v>146.9387755102041</v>
      </c>
      <c r="H20" s="1">
        <v>40</v>
      </c>
      <c r="I20" s="1">
        <v>0</v>
      </c>
      <c r="J20" s="14">
        <f t="shared" si="8"/>
        <v>186.9387755102041</v>
      </c>
      <c r="K20" s="1">
        <f>65+5</f>
        <v>70</v>
      </c>
      <c r="L20" s="14">
        <f t="shared" si="1"/>
        <v>256.9387755102041</v>
      </c>
      <c r="M20" s="43">
        <f t="shared" si="2"/>
        <v>70111.43441270254</v>
      </c>
      <c r="N20" s="43">
        <f t="shared" si="3"/>
        <v>104185.37968040502</v>
      </c>
      <c r="O20" s="43">
        <f t="shared" si="4"/>
        <v>174296.81409310756</v>
      </c>
      <c r="P20" s="43">
        <v>29049.59</v>
      </c>
      <c r="Q20" s="43">
        <v>29049.59</v>
      </c>
      <c r="R20" s="43">
        <v>29049.59</v>
      </c>
      <c r="S20" s="43">
        <f t="shared" si="5"/>
        <v>87148.77</v>
      </c>
      <c r="T20" s="43">
        <v>29049.59</v>
      </c>
      <c r="U20" s="43">
        <v>29049.59</v>
      </c>
      <c r="V20" s="43">
        <v>29048.87</v>
      </c>
      <c r="W20" s="43">
        <f t="shared" si="6"/>
        <v>87148.05</v>
      </c>
      <c r="X20" s="43">
        <v>174296.81387003738</v>
      </c>
    </row>
    <row r="21" spans="1:24" s="15" customFormat="1" ht="37.5" customHeight="1">
      <c r="A21" s="2">
        <v>15</v>
      </c>
      <c r="B21" s="2" t="s">
        <v>3</v>
      </c>
      <c r="C21" s="1">
        <v>70</v>
      </c>
      <c r="D21" s="1">
        <v>21</v>
      </c>
      <c r="E21" s="1">
        <v>20</v>
      </c>
      <c r="F21" s="14">
        <f t="shared" si="9"/>
        <v>0.9523809523809523</v>
      </c>
      <c r="G21" s="14">
        <f>F21*C21</f>
        <v>66.66666666666666</v>
      </c>
      <c r="H21" s="1">
        <v>40</v>
      </c>
      <c r="I21" s="1">
        <v>0</v>
      </c>
      <c r="J21" s="14">
        <f t="shared" si="8"/>
        <v>106.66666666666666</v>
      </c>
      <c r="K21" s="1">
        <f>27.5+2</f>
        <v>29.5</v>
      </c>
      <c r="L21" s="14">
        <f t="shared" si="1"/>
        <v>136.16666666666666</v>
      </c>
      <c r="M21" s="43">
        <f t="shared" si="2"/>
        <v>40005.35995601076</v>
      </c>
      <c r="N21" s="43">
        <f t="shared" si="3"/>
        <v>43906.6957224564</v>
      </c>
      <c r="O21" s="43">
        <f t="shared" si="4"/>
        <v>83912.05567846716</v>
      </c>
      <c r="P21" s="43">
        <v>13985.4</v>
      </c>
      <c r="Q21" s="43">
        <v>13985.4</v>
      </c>
      <c r="R21" s="43">
        <v>13985.4</v>
      </c>
      <c r="S21" s="43">
        <f t="shared" si="5"/>
        <v>41956.2</v>
      </c>
      <c r="T21" s="43">
        <v>13985.4</v>
      </c>
      <c r="U21" s="43">
        <v>13985.4</v>
      </c>
      <c r="V21" s="43">
        <v>13985.06</v>
      </c>
      <c r="W21" s="43">
        <f t="shared" si="6"/>
        <v>41955.86</v>
      </c>
      <c r="X21" s="43">
        <v>83912.05876658692</v>
      </c>
    </row>
    <row r="22" spans="1:24" s="15" customFormat="1" ht="30.75" customHeight="1">
      <c r="A22" s="2">
        <v>16</v>
      </c>
      <c r="B22" s="2" t="s">
        <v>20</v>
      </c>
      <c r="C22" s="1">
        <v>313</v>
      </c>
      <c r="D22" s="1">
        <v>95</v>
      </c>
      <c r="E22" s="1">
        <v>95</v>
      </c>
      <c r="F22" s="14">
        <f t="shared" si="9"/>
        <v>1</v>
      </c>
      <c r="G22" s="14">
        <f>F22*C22</f>
        <v>313</v>
      </c>
      <c r="H22" s="1">
        <v>60</v>
      </c>
      <c r="I22" s="1">
        <v>40</v>
      </c>
      <c r="J22" s="14">
        <f t="shared" si="8"/>
        <v>413</v>
      </c>
      <c r="K22" s="1">
        <f>140+4.64</f>
        <v>144.64</v>
      </c>
      <c r="L22" s="14">
        <f>J22+K22</f>
        <v>557.64</v>
      </c>
      <c r="M22" s="43">
        <f t="shared" si="2"/>
        <v>154895.75307967915</v>
      </c>
      <c r="N22" s="43">
        <f t="shared" si="3"/>
        <v>215276.761671054</v>
      </c>
      <c r="O22" s="43">
        <f t="shared" si="4"/>
        <v>370172.51475073316</v>
      </c>
      <c r="P22" s="43">
        <v>61695.67</v>
      </c>
      <c r="Q22" s="43">
        <v>61695.67</v>
      </c>
      <c r="R22" s="43">
        <v>61695.67</v>
      </c>
      <c r="S22" s="43">
        <f t="shared" si="5"/>
        <v>185087.01</v>
      </c>
      <c r="T22" s="43">
        <v>61695.67</v>
      </c>
      <c r="U22" s="43">
        <v>61695.67</v>
      </c>
      <c r="V22" s="43">
        <v>61694.17</v>
      </c>
      <c r="W22" s="43">
        <f t="shared" si="6"/>
        <v>185085.51</v>
      </c>
      <c r="X22" s="43">
        <v>370172.5191263891</v>
      </c>
    </row>
    <row r="23" spans="1:24" s="15" customFormat="1" ht="24.75" customHeight="1">
      <c r="A23" s="2">
        <v>17</v>
      </c>
      <c r="B23" s="2" t="s">
        <v>25</v>
      </c>
      <c r="C23" s="1">
        <v>180</v>
      </c>
      <c r="D23" s="1">
        <v>46</v>
      </c>
      <c r="E23" s="1">
        <v>50</v>
      </c>
      <c r="F23" s="14">
        <f t="shared" si="9"/>
        <v>1.0869565217391304</v>
      </c>
      <c r="G23" s="14">
        <f>C23</f>
        <v>180</v>
      </c>
      <c r="H23" s="1">
        <f>40+20</f>
        <v>60</v>
      </c>
      <c r="I23" s="1">
        <v>0</v>
      </c>
      <c r="J23" s="14">
        <f>G23+H23+I23</f>
        <v>240</v>
      </c>
      <c r="K23" s="1">
        <f>72.5+4.2</f>
        <v>76.7</v>
      </c>
      <c r="L23" s="14">
        <f>J23+K23</f>
        <v>316.7</v>
      </c>
      <c r="M23" s="43">
        <f t="shared" si="2"/>
        <v>90012.05990102421</v>
      </c>
      <c r="N23" s="43">
        <f t="shared" si="3"/>
        <v>114157.40887838665</v>
      </c>
      <c r="O23" s="43">
        <f t="shared" si="4"/>
        <v>204169.46877941088</v>
      </c>
      <c r="P23" s="43">
        <v>34028.38</v>
      </c>
      <c r="Q23" s="43">
        <v>34028.38</v>
      </c>
      <c r="R23" s="43">
        <v>34028.38</v>
      </c>
      <c r="S23" s="43">
        <f t="shared" si="5"/>
        <v>102085.13999999998</v>
      </c>
      <c r="T23" s="43">
        <v>34028.38</v>
      </c>
      <c r="U23" s="43">
        <v>34028.38</v>
      </c>
      <c r="V23" s="43">
        <v>34027.56</v>
      </c>
      <c r="W23" s="43">
        <f t="shared" si="6"/>
        <v>102084.31999999999</v>
      </c>
      <c r="X23" s="43">
        <v>204169.46585248178</v>
      </c>
    </row>
    <row r="24" spans="1:24" s="15" customFormat="1" ht="24.75" customHeight="1">
      <c r="A24" s="2">
        <v>18</v>
      </c>
      <c r="B24" s="2" t="s">
        <v>27</v>
      </c>
      <c r="C24" s="1">
        <v>95</v>
      </c>
      <c r="D24" s="1">
        <v>30</v>
      </c>
      <c r="E24" s="1">
        <v>24</v>
      </c>
      <c r="F24" s="14">
        <f t="shared" si="9"/>
        <v>0.8</v>
      </c>
      <c r="G24" s="14">
        <f>C24*F24</f>
        <v>76</v>
      </c>
      <c r="H24" s="1">
        <v>40</v>
      </c>
      <c r="I24" s="1">
        <v>0</v>
      </c>
      <c r="J24" s="14">
        <f>G24+H24+I24</f>
        <v>116</v>
      </c>
      <c r="K24" s="1">
        <f>35+2</f>
        <v>37</v>
      </c>
      <c r="L24" s="14">
        <f>J24+K24</f>
        <v>153</v>
      </c>
      <c r="M24" s="43">
        <f t="shared" si="2"/>
        <v>43505.828952161704</v>
      </c>
      <c r="N24" s="43">
        <f t="shared" si="3"/>
        <v>55069.41497392837</v>
      </c>
      <c r="O24" s="43">
        <f t="shared" si="4"/>
        <v>98575.24392609007</v>
      </c>
      <c r="P24" s="43">
        <v>16429.27</v>
      </c>
      <c r="Q24" s="43">
        <v>16429.27</v>
      </c>
      <c r="R24" s="43">
        <v>16429.27</v>
      </c>
      <c r="S24" s="43">
        <f t="shared" si="5"/>
        <v>49287.81</v>
      </c>
      <c r="T24" s="43">
        <v>16429.27</v>
      </c>
      <c r="U24" s="43">
        <v>16429.27</v>
      </c>
      <c r="V24" s="43">
        <v>16428.88</v>
      </c>
      <c r="W24" s="43">
        <f t="shared" si="6"/>
        <v>49287.42</v>
      </c>
      <c r="X24" s="43">
        <v>98575.23802305151</v>
      </c>
    </row>
    <row r="25" spans="1:24" s="15" customFormat="1" ht="24.75" customHeight="1">
      <c r="A25" s="2">
        <v>19</v>
      </c>
      <c r="B25" s="2" t="s">
        <v>30</v>
      </c>
      <c r="C25" s="1">
        <v>140</v>
      </c>
      <c r="D25" s="1">
        <v>38</v>
      </c>
      <c r="E25" s="1">
        <v>40</v>
      </c>
      <c r="F25" s="14">
        <f t="shared" si="9"/>
        <v>1.0526315789473684</v>
      </c>
      <c r="G25" s="14">
        <f>C25</f>
        <v>140</v>
      </c>
      <c r="H25" s="1">
        <v>40</v>
      </c>
      <c r="I25" s="1">
        <v>0</v>
      </c>
      <c r="J25" s="14">
        <f>G25+H25+I25</f>
        <v>180</v>
      </c>
      <c r="K25" s="1">
        <f>57.5+2</f>
        <v>59.5</v>
      </c>
      <c r="L25" s="14">
        <f>J25+K25</f>
        <v>239.5</v>
      </c>
      <c r="M25" s="43">
        <f t="shared" si="2"/>
        <v>67509.04492576816</v>
      </c>
      <c r="N25" s="43">
        <f t="shared" si="3"/>
        <v>88557.57272834427</v>
      </c>
      <c r="O25" s="43">
        <f t="shared" si="4"/>
        <v>156066.61765411243</v>
      </c>
      <c r="P25" s="43">
        <v>26011.21</v>
      </c>
      <c r="Q25" s="43">
        <v>26011.21</v>
      </c>
      <c r="R25" s="43">
        <v>26011.21</v>
      </c>
      <c r="S25" s="43">
        <f t="shared" si="5"/>
        <v>78033.63</v>
      </c>
      <c r="T25" s="43">
        <v>26011.21</v>
      </c>
      <c r="U25" s="43">
        <v>26011.21</v>
      </c>
      <c r="V25" s="43">
        <v>26010.57</v>
      </c>
      <c r="W25" s="43">
        <f t="shared" si="6"/>
        <v>78032.98999999999</v>
      </c>
      <c r="X25" s="43">
        <v>156066.61705663792</v>
      </c>
    </row>
    <row r="26" spans="1:24" s="15" customFormat="1" ht="24.75" customHeight="1">
      <c r="A26" s="2">
        <v>20</v>
      </c>
      <c r="B26" s="2" t="s">
        <v>31</v>
      </c>
      <c r="C26" s="1">
        <v>240</v>
      </c>
      <c r="D26" s="1">
        <v>67</v>
      </c>
      <c r="E26" s="1">
        <v>83</v>
      </c>
      <c r="F26" s="14">
        <f>E26/D26</f>
        <v>1.2388059701492538</v>
      </c>
      <c r="G26" s="14">
        <f>C26</f>
        <v>240</v>
      </c>
      <c r="H26" s="1">
        <f>60-20</f>
        <v>40</v>
      </c>
      <c r="I26" s="1">
        <v>0</v>
      </c>
      <c r="J26" s="14">
        <f>I26+H26+G26</f>
        <v>280</v>
      </c>
      <c r="K26" s="1">
        <f>120+5</f>
        <v>125</v>
      </c>
      <c r="L26" s="14">
        <f>J26+K26</f>
        <v>405</v>
      </c>
      <c r="M26" s="43">
        <f t="shared" si="2"/>
        <v>105014.06988452825</v>
      </c>
      <c r="N26" s="43">
        <f t="shared" si="3"/>
        <v>186045.3208578661</v>
      </c>
      <c r="O26" s="43">
        <f t="shared" si="4"/>
        <v>291059.3907423944</v>
      </c>
      <c r="P26" s="43">
        <v>48510.1</v>
      </c>
      <c r="Q26" s="43">
        <v>48510.1</v>
      </c>
      <c r="R26" s="43">
        <v>48510.1</v>
      </c>
      <c r="S26" s="43">
        <f t="shared" si="5"/>
        <v>145530.3</v>
      </c>
      <c r="T26" s="43">
        <v>48510.1</v>
      </c>
      <c r="U26" s="43">
        <v>48510.1</v>
      </c>
      <c r="V26" s="43">
        <v>48508.9</v>
      </c>
      <c r="W26" s="43">
        <f t="shared" si="6"/>
        <v>145529.1</v>
      </c>
      <c r="X26" s="43">
        <v>291059.3907432239</v>
      </c>
    </row>
    <row r="27" spans="1:24" s="15" customFormat="1" ht="33.75" customHeight="1">
      <c r="A27" s="2">
        <v>21</v>
      </c>
      <c r="B27" s="2" t="s">
        <v>33</v>
      </c>
      <c r="C27" s="1">
        <v>120</v>
      </c>
      <c r="D27" s="1">
        <v>42</v>
      </c>
      <c r="E27" s="1">
        <v>40</v>
      </c>
      <c r="F27" s="14">
        <f>E27/D27</f>
        <v>0.9523809523809523</v>
      </c>
      <c r="G27" s="14">
        <f>C27*F27</f>
        <v>114.28571428571428</v>
      </c>
      <c r="H27" s="1">
        <v>60</v>
      </c>
      <c r="I27" s="1">
        <v>0</v>
      </c>
      <c r="J27" s="14">
        <f>G27+H27+I27</f>
        <v>174.28571428571428</v>
      </c>
      <c r="K27" s="1">
        <f>55+3.75</f>
        <v>58.75</v>
      </c>
      <c r="L27" s="14">
        <f t="shared" si="1"/>
        <v>233.03571428571428</v>
      </c>
      <c r="M27" s="43">
        <f t="shared" si="2"/>
        <v>65365.90064241044</v>
      </c>
      <c r="N27" s="43">
        <f t="shared" si="3"/>
        <v>87441.30080319707</v>
      </c>
      <c r="O27" s="43">
        <f t="shared" si="4"/>
        <v>152807.2014456075</v>
      </c>
      <c r="P27" s="43">
        <v>25467.97</v>
      </c>
      <c r="Q27" s="43">
        <v>25467.97</v>
      </c>
      <c r="R27" s="43">
        <v>25467.97</v>
      </c>
      <c r="S27" s="43">
        <f t="shared" si="5"/>
        <v>76403.91</v>
      </c>
      <c r="T27" s="43">
        <v>25467.97</v>
      </c>
      <c r="U27" s="43">
        <v>25467.97</v>
      </c>
      <c r="V27" s="43">
        <v>25467.35</v>
      </c>
      <c r="W27" s="43">
        <f t="shared" si="6"/>
        <v>76403.29000000001</v>
      </c>
      <c r="X27" s="43">
        <v>152807.20057685795</v>
      </c>
    </row>
    <row r="28" spans="1:24" s="15" customFormat="1" ht="81.75" customHeight="1">
      <c r="A28" s="2">
        <v>22</v>
      </c>
      <c r="B28" s="2" t="s">
        <v>18</v>
      </c>
      <c r="C28" s="1">
        <v>236</v>
      </c>
      <c r="D28" s="1">
        <v>88</v>
      </c>
      <c r="E28" s="1">
        <v>142</v>
      </c>
      <c r="F28" s="14">
        <f t="shared" si="9"/>
        <v>1.6136363636363635</v>
      </c>
      <c r="G28" s="14">
        <f>C28</f>
        <v>236</v>
      </c>
      <c r="H28" s="1">
        <v>60</v>
      </c>
      <c r="I28" s="1">
        <v>40</v>
      </c>
      <c r="J28" s="14">
        <f>G28+H28+I28</f>
        <v>336</v>
      </c>
      <c r="K28" s="1">
        <f>172.5+2.86</f>
        <v>175.36</v>
      </c>
      <c r="L28" s="14">
        <f t="shared" si="1"/>
        <v>511.36</v>
      </c>
      <c r="M28" s="43">
        <f t="shared" si="2"/>
        <v>126016.8838614339</v>
      </c>
      <c r="N28" s="43">
        <f t="shared" si="3"/>
        <v>260999.25972508322</v>
      </c>
      <c r="O28" s="43">
        <f t="shared" si="4"/>
        <v>387016.14358651714</v>
      </c>
      <c r="P28" s="43">
        <v>64502.95</v>
      </c>
      <c r="Q28" s="43">
        <v>64502.95</v>
      </c>
      <c r="R28" s="43">
        <v>64502.95</v>
      </c>
      <c r="S28" s="43">
        <f t="shared" si="5"/>
        <v>193508.84999999998</v>
      </c>
      <c r="T28" s="43">
        <v>64502.95</v>
      </c>
      <c r="U28" s="43">
        <v>64502.95</v>
      </c>
      <c r="V28" s="43">
        <v>64501.39</v>
      </c>
      <c r="W28" s="43">
        <f t="shared" si="6"/>
        <v>193507.28999999998</v>
      </c>
      <c r="X28" s="43">
        <v>387016.1448625696</v>
      </c>
    </row>
    <row r="29" spans="1:24" s="15" customFormat="1" ht="29.25" customHeight="1">
      <c r="A29" s="2">
        <v>23</v>
      </c>
      <c r="B29" s="2" t="s">
        <v>44</v>
      </c>
      <c r="C29" s="1">
        <v>160</v>
      </c>
      <c r="D29" s="1">
        <v>48</v>
      </c>
      <c r="E29" s="1">
        <v>48</v>
      </c>
      <c r="F29" s="14">
        <f t="shared" si="9"/>
        <v>1</v>
      </c>
      <c r="G29" s="14">
        <f>C29/F29</f>
        <v>160</v>
      </c>
      <c r="H29" s="1">
        <v>60</v>
      </c>
      <c r="I29" s="1">
        <v>0</v>
      </c>
      <c r="J29" s="14">
        <f>G29+H29+I29</f>
        <v>220</v>
      </c>
      <c r="K29" s="1">
        <f>77.5+5</f>
        <v>82.5</v>
      </c>
      <c r="L29" s="14">
        <f t="shared" si="1"/>
        <v>302.5</v>
      </c>
      <c r="M29" s="43">
        <f t="shared" si="2"/>
        <v>82511.05490927219</v>
      </c>
      <c r="N29" s="43">
        <f t="shared" si="3"/>
        <v>122789.91176619162</v>
      </c>
      <c r="O29" s="43">
        <f t="shared" si="4"/>
        <v>205300.96667546383</v>
      </c>
      <c r="P29" s="43">
        <v>34216.97</v>
      </c>
      <c r="Q29" s="43">
        <v>34216.97</v>
      </c>
      <c r="R29" s="43">
        <v>34216.97</v>
      </c>
      <c r="S29" s="43">
        <f t="shared" si="5"/>
        <v>102650.91</v>
      </c>
      <c r="T29" s="43">
        <v>34216.97</v>
      </c>
      <c r="U29" s="43">
        <v>34216.97</v>
      </c>
      <c r="V29" s="43">
        <v>34216.13</v>
      </c>
      <c r="W29" s="43">
        <f t="shared" si="6"/>
        <v>102650.07</v>
      </c>
      <c r="X29" s="43">
        <v>205300.97334884945</v>
      </c>
    </row>
    <row r="30" spans="1:24" s="15" customFormat="1" ht="43.5" customHeight="1">
      <c r="A30" s="2">
        <v>24</v>
      </c>
      <c r="B30" s="2" t="s">
        <v>45</v>
      </c>
      <c r="C30" s="1">
        <v>115</v>
      </c>
      <c r="D30" s="1">
        <v>36</v>
      </c>
      <c r="E30" s="1">
        <v>45</v>
      </c>
      <c r="F30" s="14">
        <f t="shared" si="9"/>
        <v>1.25</v>
      </c>
      <c r="G30" s="14">
        <f>C30</f>
        <v>115</v>
      </c>
      <c r="H30" s="1">
        <v>40</v>
      </c>
      <c r="I30" s="1">
        <v>0</v>
      </c>
      <c r="J30" s="14">
        <f>G30+H30+I30</f>
        <v>155</v>
      </c>
      <c r="K30" s="1">
        <f>57.5+4.29</f>
        <v>61.79</v>
      </c>
      <c r="L30" s="14">
        <f t="shared" si="1"/>
        <v>216.79</v>
      </c>
      <c r="M30" s="43">
        <f t="shared" si="2"/>
        <v>58132.78868607814</v>
      </c>
      <c r="N30" s="43">
        <f t="shared" si="3"/>
        <v>91965.92300646038</v>
      </c>
      <c r="O30" s="43">
        <f t="shared" si="4"/>
        <v>150098.71169253852</v>
      </c>
      <c r="P30" s="43">
        <v>25016.55</v>
      </c>
      <c r="Q30" s="43">
        <v>25016.55</v>
      </c>
      <c r="R30" s="43">
        <v>25016.55</v>
      </c>
      <c r="S30" s="43">
        <f t="shared" si="5"/>
        <v>75049.65</v>
      </c>
      <c r="T30" s="43">
        <v>25016.55</v>
      </c>
      <c r="U30" s="43">
        <v>25016.55</v>
      </c>
      <c r="V30" s="43">
        <v>25015.95</v>
      </c>
      <c r="W30" s="43">
        <f t="shared" si="6"/>
        <v>75049.05</v>
      </c>
      <c r="X30" s="43">
        <v>150098.70699434215</v>
      </c>
    </row>
    <row r="31" spans="1:24" s="15" customFormat="1" ht="36" customHeight="1">
      <c r="A31" s="2">
        <v>25</v>
      </c>
      <c r="B31" s="2" t="s">
        <v>46</v>
      </c>
      <c r="C31" s="1">
        <v>45</v>
      </c>
      <c r="D31" s="1">
        <v>13</v>
      </c>
      <c r="E31" s="1">
        <v>20</v>
      </c>
      <c r="F31" s="14">
        <f t="shared" si="9"/>
        <v>1.5384615384615385</v>
      </c>
      <c r="G31" s="14">
        <f>C31</f>
        <v>45</v>
      </c>
      <c r="H31" s="1">
        <v>40</v>
      </c>
      <c r="I31" s="1">
        <v>0</v>
      </c>
      <c r="J31" s="14">
        <f>G31+H31+I31</f>
        <v>85</v>
      </c>
      <c r="K31" s="1">
        <f>25+2</f>
        <v>27</v>
      </c>
      <c r="L31" s="14">
        <f t="shared" si="1"/>
        <v>112</v>
      </c>
      <c r="M31" s="43">
        <f t="shared" si="2"/>
        <v>31879.271214946075</v>
      </c>
      <c r="N31" s="43">
        <f t="shared" si="3"/>
        <v>40185.78930529908</v>
      </c>
      <c r="O31" s="43">
        <f t="shared" si="4"/>
        <v>72065.06052024516</v>
      </c>
      <c r="P31" s="43">
        <v>12010.9</v>
      </c>
      <c r="Q31" s="43">
        <v>12010.9</v>
      </c>
      <c r="R31" s="43">
        <v>12010.9</v>
      </c>
      <c r="S31" s="43">
        <f t="shared" si="5"/>
        <v>36032.7</v>
      </c>
      <c r="T31" s="43">
        <v>12010.9</v>
      </c>
      <c r="U31" s="43">
        <v>12010.9</v>
      </c>
      <c r="V31" s="43">
        <v>12010.58</v>
      </c>
      <c r="W31" s="43">
        <f t="shared" si="6"/>
        <v>36032.38</v>
      </c>
      <c r="X31" s="43">
        <v>72065.06435048091</v>
      </c>
    </row>
    <row r="32" spans="1:24" s="15" customFormat="1" ht="27" customHeight="1">
      <c r="A32" s="2"/>
      <c r="B32" s="25" t="s">
        <v>6</v>
      </c>
      <c r="C32" s="14">
        <f>SUM(C7:C31)</f>
        <v>3680</v>
      </c>
      <c r="D32" s="14">
        <f>SUM(D7:D31)</f>
        <v>1151</v>
      </c>
      <c r="E32" s="14">
        <f>SUM(E7:E31)</f>
        <v>1294.6399999999999</v>
      </c>
      <c r="F32" s="14"/>
      <c r="G32" s="14">
        <f aca="true" t="shared" si="10" ref="G32:N32">SUM(G7:G31)</f>
        <v>3367.5219932365126</v>
      </c>
      <c r="H32" s="1">
        <f t="shared" si="10"/>
        <v>1210</v>
      </c>
      <c r="I32" s="1">
        <f t="shared" si="10"/>
        <v>136</v>
      </c>
      <c r="J32" s="14">
        <f t="shared" si="10"/>
        <v>4713.521993236513</v>
      </c>
      <c r="K32" s="14">
        <f t="shared" si="10"/>
        <v>1781.63</v>
      </c>
      <c r="L32" s="14">
        <f t="shared" si="10"/>
        <v>6495.151993236513</v>
      </c>
      <c r="M32" s="43">
        <f t="shared" si="10"/>
        <v>1767807.5999999999</v>
      </c>
      <c r="N32" s="43">
        <f t="shared" si="10"/>
        <v>2651711.4</v>
      </c>
      <c r="O32" s="43">
        <f>M32+N32</f>
        <v>4419519</v>
      </c>
      <c r="P32" s="43">
        <f aca="true" t="shared" si="11" ref="P32:W32">SUM(P7:P31)</f>
        <v>736589.49</v>
      </c>
      <c r="Q32" s="43">
        <f t="shared" si="11"/>
        <v>736589.49</v>
      </c>
      <c r="R32" s="43">
        <f t="shared" si="11"/>
        <v>736589.49</v>
      </c>
      <c r="S32" s="43">
        <f t="shared" si="11"/>
        <v>2209768.47</v>
      </c>
      <c r="T32" s="43">
        <f t="shared" si="11"/>
        <v>736589.49</v>
      </c>
      <c r="U32" s="43">
        <f t="shared" si="11"/>
        <v>736589.49</v>
      </c>
      <c r="V32" s="43">
        <f t="shared" si="11"/>
        <v>736571.5499999999</v>
      </c>
      <c r="W32" s="43">
        <f t="shared" si="11"/>
        <v>2209750.53</v>
      </c>
      <c r="X32" s="43">
        <f>S32+W32</f>
        <v>4419519</v>
      </c>
    </row>
    <row r="33" spans="1:24" s="15" customFormat="1" ht="29.25" customHeight="1">
      <c r="A33" s="4"/>
      <c r="B33" s="18" t="s">
        <v>42</v>
      </c>
      <c r="C33" s="35">
        <v>6593000</v>
      </c>
      <c r="D33" s="5"/>
      <c r="E33" s="5"/>
      <c r="F33" s="5"/>
      <c r="G33" s="19"/>
      <c r="H33" s="4"/>
      <c r="I33" s="4"/>
      <c r="J33" s="5"/>
      <c r="K33" s="5"/>
      <c r="L33" s="5"/>
      <c r="M33" s="5"/>
      <c r="N33" s="5"/>
      <c r="O33" s="41"/>
      <c r="P33" s="41"/>
      <c r="Q33" s="41"/>
      <c r="R33" s="41"/>
      <c r="S33" s="5"/>
      <c r="T33" s="41"/>
      <c r="U33" s="41"/>
      <c r="V33" s="41"/>
      <c r="W33" s="5"/>
      <c r="X33" s="41"/>
    </row>
    <row r="34" spans="1:24" s="15" customFormat="1" ht="52.5" customHeight="1">
      <c r="A34" s="4"/>
      <c r="B34" s="33" t="s">
        <v>63</v>
      </c>
      <c r="C34" s="35">
        <v>1666000</v>
      </c>
      <c r="D34" s="5"/>
      <c r="E34" s="5"/>
      <c r="F34" s="5"/>
      <c r="G34" s="19"/>
      <c r="H34" s="4"/>
      <c r="I34" s="4"/>
      <c r="J34" s="5"/>
      <c r="K34" s="5"/>
      <c r="L34" s="5"/>
      <c r="M34" s="5"/>
      <c r="N34" s="5"/>
      <c r="O34" s="5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5" customFormat="1" ht="56.25" customHeight="1">
      <c r="A35" s="4"/>
      <c r="B35" s="34" t="s">
        <v>47</v>
      </c>
      <c r="C35" s="40">
        <f>C33-C34</f>
        <v>4927000</v>
      </c>
      <c r="D35" s="5"/>
      <c r="E35" s="5"/>
      <c r="F35" s="5"/>
      <c r="G35" s="19"/>
      <c r="H35" s="4"/>
      <c r="I35" s="4"/>
      <c r="J35" s="5"/>
      <c r="K35" s="5"/>
      <c r="L35" s="5"/>
      <c r="M35" s="5"/>
      <c r="N35" s="5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15" s="15" customFormat="1" ht="18.75" customHeight="1">
      <c r="A36" s="4"/>
      <c r="B36" s="17"/>
      <c r="C36" s="36"/>
      <c r="D36" s="5"/>
      <c r="E36" s="5"/>
      <c r="F36" s="5"/>
      <c r="G36" s="19"/>
      <c r="H36" s="4"/>
      <c r="I36" s="4"/>
      <c r="J36" s="5"/>
      <c r="K36" s="5"/>
      <c r="L36" s="5"/>
      <c r="M36" s="5"/>
      <c r="N36" s="5"/>
      <c r="O36" s="5"/>
    </row>
    <row r="37" spans="1:15" s="15" customFormat="1" ht="45.75" customHeight="1">
      <c r="A37" s="4"/>
      <c r="B37" s="33" t="s">
        <v>39</v>
      </c>
      <c r="C37" s="37" t="s">
        <v>40</v>
      </c>
      <c r="D37" s="5"/>
      <c r="E37" s="5"/>
      <c r="F37" s="5"/>
      <c r="G37" s="19"/>
      <c r="H37" s="4"/>
      <c r="I37" s="4"/>
      <c r="J37" s="5"/>
      <c r="K37" s="5"/>
      <c r="L37" s="5"/>
      <c r="M37" s="5"/>
      <c r="N37" s="5"/>
      <c r="O37" s="5"/>
    </row>
    <row r="38" spans="1:15" s="15" customFormat="1" ht="51.75" customHeight="1">
      <c r="A38" s="4"/>
      <c r="B38" s="38" t="s">
        <v>48</v>
      </c>
      <c r="C38" s="35">
        <f>C33*10.3%</f>
        <v>679079</v>
      </c>
      <c r="D38" s="5"/>
      <c r="E38" s="5"/>
      <c r="F38" s="5"/>
      <c r="G38" s="19"/>
      <c r="H38" s="4"/>
      <c r="I38" s="4"/>
      <c r="J38" s="5"/>
      <c r="K38" s="5"/>
      <c r="L38" s="5"/>
      <c r="M38" s="5"/>
      <c r="N38" s="5"/>
      <c r="O38" s="5"/>
    </row>
    <row r="39" spans="1:15" s="15" customFormat="1" ht="42" customHeight="1">
      <c r="A39" s="32">
        <v>1</v>
      </c>
      <c r="B39" s="38" t="s">
        <v>64</v>
      </c>
      <c r="C39" s="35">
        <v>171598</v>
      </c>
      <c r="D39" s="5"/>
      <c r="E39" s="5"/>
      <c r="F39" s="5"/>
      <c r="G39" s="19"/>
      <c r="H39" s="4"/>
      <c r="I39" s="4"/>
      <c r="J39" s="5"/>
      <c r="K39" s="5"/>
      <c r="L39" s="5"/>
      <c r="M39" s="5"/>
      <c r="N39" s="5"/>
      <c r="O39" s="5"/>
    </row>
    <row r="40" spans="1:15" s="15" customFormat="1" ht="36" customHeight="1">
      <c r="A40" s="32">
        <v>2</v>
      </c>
      <c r="B40" s="38" t="s">
        <v>49</v>
      </c>
      <c r="C40" s="40">
        <f>C38-C39</f>
        <v>507481</v>
      </c>
      <c r="D40" s="21"/>
      <c r="E40" s="5"/>
      <c r="F40" s="5"/>
      <c r="G40" s="5"/>
      <c r="H40" s="4"/>
      <c r="I40" s="4"/>
      <c r="J40" s="5"/>
      <c r="K40" s="5"/>
      <c r="L40" s="5"/>
      <c r="M40" s="5"/>
      <c r="N40" s="5"/>
      <c r="O40" s="5"/>
    </row>
    <row r="41" spans="1:15" s="15" customFormat="1" ht="18.75" customHeight="1">
      <c r="A41" s="32"/>
      <c r="B41" s="33"/>
      <c r="C41" s="35"/>
      <c r="D41" s="21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5" customFormat="1" ht="51.75" customHeight="1">
      <c r="A42" s="4"/>
      <c r="B42" s="33" t="s">
        <v>50</v>
      </c>
      <c r="C42" s="35">
        <f>C33-C38</f>
        <v>5913921</v>
      </c>
      <c r="D42" s="21"/>
      <c r="E42" s="21"/>
      <c r="F42" s="5"/>
      <c r="G42" s="5"/>
      <c r="H42" s="5"/>
      <c r="I42" s="4"/>
      <c r="J42" s="5"/>
      <c r="K42" s="5"/>
      <c r="L42" s="5"/>
      <c r="M42" s="5"/>
      <c r="N42" s="5"/>
      <c r="O42" s="5"/>
    </row>
    <row r="43" spans="1:15" s="15" customFormat="1" ht="37.5" customHeight="1">
      <c r="A43" s="32">
        <v>1</v>
      </c>
      <c r="B43" s="38" t="s">
        <v>65</v>
      </c>
      <c r="C43" s="35">
        <v>1494402</v>
      </c>
      <c r="D43" s="21"/>
      <c r="E43" s="21"/>
      <c r="F43" s="5"/>
      <c r="G43" s="5"/>
      <c r="H43" s="5"/>
      <c r="I43" s="4"/>
      <c r="J43" s="5"/>
      <c r="K43" s="5"/>
      <c r="L43" s="5"/>
      <c r="M43" s="5"/>
      <c r="N43" s="5"/>
      <c r="O43" s="5"/>
    </row>
    <row r="44" spans="1:15" s="15" customFormat="1" ht="29.25" customHeight="1">
      <c r="A44" s="32">
        <v>2</v>
      </c>
      <c r="B44" s="38" t="s">
        <v>51</v>
      </c>
      <c r="C44" s="40">
        <f>C42-C43</f>
        <v>4419519</v>
      </c>
      <c r="D44" s="21"/>
      <c r="E44" s="21"/>
      <c r="F44" s="5"/>
      <c r="G44" s="5"/>
      <c r="H44" s="5"/>
      <c r="I44" s="4"/>
      <c r="J44" s="5"/>
      <c r="K44" s="5"/>
      <c r="L44" s="5"/>
      <c r="M44" s="5"/>
      <c r="N44" s="5"/>
      <c r="O44" s="5"/>
    </row>
    <row r="45" spans="1:15" s="15" customFormat="1" ht="15.75" customHeight="1">
      <c r="A45" s="4"/>
      <c r="B45" s="33"/>
      <c r="C45" s="3"/>
      <c r="D45" s="21"/>
      <c r="E45" s="5"/>
      <c r="F45" s="5"/>
      <c r="G45" s="5"/>
      <c r="H45" s="5"/>
      <c r="I45" s="7"/>
      <c r="J45" s="5"/>
      <c r="K45" s="5"/>
      <c r="L45" s="5"/>
      <c r="N45" s="28"/>
      <c r="O45" s="29"/>
    </row>
    <row r="46" spans="1:16" s="15" customFormat="1" ht="22.5" customHeight="1">
      <c r="A46" s="4"/>
      <c r="B46" s="9" t="s">
        <v>35</v>
      </c>
      <c r="D46" s="3">
        <f>C44*40%</f>
        <v>1767807.6</v>
      </c>
      <c r="E46" s="9"/>
      <c r="I46" s="7"/>
      <c r="M46" s="22"/>
      <c r="N46" s="31"/>
      <c r="P46" s="7"/>
    </row>
    <row r="47" spans="1:16" s="15" customFormat="1" ht="24" customHeight="1">
      <c r="A47" s="4"/>
      <c r="B47" s="9" t="s">
        <v>52</v>
      </c>
      <c r="D47" s="10">
        <f>D46/J32</f>
        <v>375.0502495876009</v>
      </c>
      <c r="E47" s="9"/>
      <c r="F47" s="6"/>
      <c r="G47" s="6"/>
      <c r="M47" s="22"/>
      <c r="N47" s="8"/>
      <c r="P47" s="22"/>
    </row>
    <row r="48" spans="1:16" s="15" customFormat="1" ht="21" customHeight="1">
      <c r="A48" s="4"/>
      <c r="B48" s="9" t="s">
        <v>36</v>
      </c>
      <c r="D48" s="3">
        <f>C44*60%</f>
        <v>2651711.4</v>
      </c>
      <c r="E48" s="11"/>
      <c r="F48" s="6"/>
      <c r="G48" s="6"/>
      <c r="M48" s="22"/>
      <c r="N48" s="8"/>
      <c r="P48" s="22"/>
    </row>
    <row r="49" spans="1:16" s="15" customFormat="1" ht="18.75" customHeight="1">
      <c r="A49" s="4"/>
      <c r="B49" s="9" t="s">
        <v>43</v>
      </c>
      <c r="D49" s="10">
        <f>D48/K32</f>
        <v>1488.3625668629288</v>
      </c>
      <c r="E49" s="26"/>
      <c r="F49" s="6"/>
      <c r="G49" s="6"/>
      <c r="M49" s="22"/>
      <c r="N49" s="6"/>
      <c r="P49" s="22"/>
    </row>
    <row r="50" spans="1:9" s="15" customFormat="1" ht="18.75" customHeight="1">
      <c r="A50" s="4"/>
      <c r="B50" s="8"/>
      <c r="D50" s="10"/>
      <c r="E50" s="26"/>
      <c r="F50" s="6"/>
      <c r="G50" s="6"/>
      <c r="I50" s="26"/>
    </row>
    <row r="51" spans="1:9" s="15" customFormat="1" ht="18.75" customHeight="1">
      <c r="A51" s="4"/>
      <c r="B51" s="8"/>
      <c r="D51" s="10"/>
      <c r="E51" s="26"/>
      <c r="F51" s="6"/>
      <c r="G51" s="6"/>
      <c r="I51" s="26"/>
    </row>
    <row r="52" spans="2:12" s="15" customFormat="1" ht="15.75">
      <c r="B52" s="30"/>
      <c r="C52" s="7"/>
      <c r="L52" s="26"/>
    </row>
    <row r="53" spans="4:12" ht="15.75">
      <c r="D53" s="27"/>
      <c r="L53" s="20"/>
    </row>
    <row r="54" ht="15.75">
      <c r="D54" s="22"/>
    </row>
    <row r="55" spans="2:4" ht="15.75">
      <c r="B55" s="15"/>
      <c r="D55" s="22"/>
    </row>
    <row r="56" spans="2:4" ht="15.75">
      <c r="B56" s="15"/>
      <c r="C56" s="20"/>
      <c r="D56" s="22"/>
    </row>
    <row r="57" spans="2:4" ht="15.75">
      <c r="B57" s="15"/>
      <c r="D57" s="22"/>
    </row>
  </sheetData>
  <sheetProtection/>
  <printOptions/>
  <pageMargins left="0.001" right="0.001" top="0.001" bottom="0.001" header="0.236220472440945" footer="0.15748031496063"/>
  <pageSetup horizontalDpi="600" verticalDpi="600" orientation="landscape" paperSize="9" scale="55" r:id="rId1"/>
  <headerFooter alignWithMargins="0">
    <oddFooter>&amp;C&amp;P</oddFooter>
  </headerFooter>
  <rowBreaks count="1" manualBreakCount="1">
    <brk id="29" max="23" man="1"/>
  </rowBreaks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2023-07-13T10:21:39Z</cp:lastPrinted>
  <dcterms:created xsi:type="dcterms:W3CDTF">2008-04-09T11:23:43Z</dcterms:created>
  <dcterms:modified xsi:type="dcterms:W3CDTF">2023-07-19T06:01:16Z</dcterms:modified>
  <cp:category/>
  <cp:version/>
  <cp:contentType/>
  <cp:contentStatus/>
</cp:coreProperties>
</file>